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2020-21 Budget" sheetId="3" r:id="rId1"/>
    <sheet name="Sheet3" sheetId="5" r:id="rId2"/>
  </sheets>
  <definedNames>
    <definedName name="_xlnm.Print_Area" localSheetId="0">'2020-21 Budget'!$A$1:$J$49</definedName>
    <definedName name="_xlnm.Print_Area" localSheetId="1">Sheet3!$A$1:$P$38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5"/>
  <c r="C37" s="1"/>
  <c r="E10"/>
  <c r="E37" s="1"/>
  <c r="E18"/>
  <c r="C18"/>
  <c r="E35"/>
  <c r="C35"/>
  <c r="O35"/>
  <c r="N35"/>
  <c r="L35"/>
  <c r="K35"/>
  <c r="J35"/>
  <c r="P33"/>
  <c r="M32"/>
  <c r="P32" s="1"/>
  <c r="M31"/>
  <c r="P31" s="1"/>
  <c r="P30"/>
  <c r="M30"/>
  <c r="M29"/>
  <c r="P29" s="1"/>
  <c r="P28"/>
  <c r="M28"/>
  <c r="P27"/>
  <c r="P25"/>
  <c r="M27"/>
  <c r="M25"/>
  <c r="M26"/>
  <c r="P26" s="1"/>
  <c r="P24"/>
  <c r="M24"/>
  <c r="M21"/>
  <c r="P21" s="1"/>
  <c r="P22"/>
  <c r="M22"/>
  <c r="M16"/>
  <c r="P16" s="1"/>
  <c r="M15"/>
  <c r="M35" s="1"/>
  <c r="M6"/>
  <c r="P6" s="1"/>
  <c r="P15" l="1"/>
  <c r="P35" s="1"/>
  <c r="I35" i="3"/>
  <c r="I39" s="1"/>
  <c r="D35"/>
  <c r="A35"/>
  <c r="A39" s="1"/>
  <c r="E30"/>
  <c r="I42" l="1"/>
  <c r="A42"/>
  <c r="J35"/>
  <c r="F26"/>
  <c r="F25"/>
  <c r="F23"/>
  <c r="F22"/>
  <c r="F21"/>
  <c r="F20"/>
  <c r="F19"/>
  <c r="E18"/>
  <c r="F18" s="1"/>
  <c r="F17"/>
  <c r="F16"/>
  <c r="F15"/>
  <c r="E14"/>
  <c r="F14" s="1"/>
  <c r="F13"/>
  <c r="F12"/>
  <c r="F11"/>
  <c r="E10"/>
  <c r="E35" s="1"/>
  <c r="J39"/>
  <c r="F33"/>
  <c r="F32"/>
  <c r="F31"/>
  <c r="F29"/>
  <c r="F28"/>
  <c r="J37"/>
  <c r="J42" s="1"/>
  <c r="F42" l="1"/>
  <c r="F44" s="1"/>
  <c r="F45" s="1"/>
  <c r="F30"/>
  <c r="F10"/>
  <c r="F35" s="1"/>
  <c r="F39" s="1"/>
  <c r="I43" l="1"/>
  <c r="F43"/>
  <c r="I44"/>
  <c r="I45" s="1"/>
</calcChain>
</file>

<file path=xl/comments1.xml><?xml version="1.0" encoding="utf-8"?>
<comments xmlns="http://schemas.openxmlformats.org/spreadsheetml/2006/main">
  <authors>
    <author>Claudia Dickson</author>
  </authors>
  <commentList>
    <comment ref="I24" authorId="0">
      <text>
        <r>
          <rPr>
            <b/>
            <sz val="9"/>
            <color indexed="81"/>
            <rFont val="Tahoma"/>
            <family val="2"/>
          </rPr>
          <t>Please see next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This is the total figure for this budget but would produce a 27% increase therefore I am proposing a precept of £4,400 - a 9.6% increase.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<sst xmlns="http://schemas.openxmlformats.org/spreadsheetml/2006/main" count="138" uniqueCount="112">
  <si>
    <t>Income</t>
  </si>
  <si>
    <t>or</t>
  </si>
  <si>
    <t>£</t>
  </si>
  <si>
    <t>Precept</t>
  </si>
  <si>
    <t>Allotment rents</t>
  </si>
  <si>
    <t>Expenditure</t>
  </si>
  <si>
    <t>Clerk's salary</t>
  </si>
  <si>
    <t>External Audit</t>
  </si>
  <si>
    <t>Internal Audit</t>
  </si>
  <si>
    <t>Insurance</t>
  </si>
  <si>
    <t>Grass Cutting</t>
  </si>
  <si>
    <t>Training</t>
  </si>
  <si>
    <t>Subscriptions</t>
  </si>
  <si>
    <t>Office expenses</t>
  </si>
  <si>
    <t>Village Hall rent</t>
  </si>
  <si>
    <t>Surplus / (Deficit)</t>
  </si>
  <si>
    <t>31.3.2019</t>
  </si>
  <si>
    <t>Band D Council Tax</t>
  </si>
  <si>
    <t>Concurrent Function</t>
  </si>
  <si>
    <t>Council Tax Support Grant</t>
  </si>
  <si>
    <t>Tax Base</t>
  </si>
  <si>
    <t>Actual &amp; Forecast</t>
  </si>
  <si>
    <t>% change</t>
  </si>
  <si>
    <t>Budget</t>
  </si>
  <si>
    <t>Forecast</t>
  </si>
  <si>
    <t>Repps with Bastwick Parish Council</t>
  </si>
  <si>
    <t>Recycling</t>
  </si>
  <si>
    <t>Grass cutting</t>
  </si>
  <si>
    <t>Miscellaneous</t>
  </si>
  <si>
    <t>Allotments</t>
  </si>
  <si>
    <t>Fuel Allotment Charity</t>
  </si>
  <si>
    <t>S137</t>
  </si>
  <si>
    <t>Defibrillator</t>
  </si>
  <si>
    <t>31.3.2020</t>
  </si>
  <si>
    <t>Estimated accounts for the year ended 31st March 2020</t>
  </si>
  <si>
    <t>and budget for the year ending 31st March 2021</t>
  </si>
  <si>
    <t>7m to 31.10.19</t>
  </si>
  <si>
    <t>Est. 5 mths</t>
  </si>
  <si>
    <t>31.3.2021</t>
  </si>
  <si>
    <t>difference £</t>
  </si>
  <si>
    <t>monthly increase £</t>
  </si>
  <si>
    <t>Actual</t>
  </si>
  <si>
    <t>Election</t>
  </si>
  <si>
    <t>Asset Maintenance Accrual</t>
  </si>
  <si>
    <t>Repps with Bastwick</t>
  </si>
  <si>
    <t>Fixed Assets and Long Term Investments</t>
  </si>
  <si>
    <t>Asset Description</t>
  </si>
  <si>
    <t>Date Acquired</t>
  </si>
  <si>
    <t>Purchase Value</t>
  </si>
  <si>
    <t>Current Value</t>
  </si>
  <si>
    <t>Location /Responsibility</t>
  </si>
  <si>
    <t>Estimated Life</t>
  </si>
  <si>
    <t>Concurrent</t>
  </si>
  <si>
    <t>Bus Stop</t>
  </si>
  <si>
    <t>1971</t>
  </si>
  <si>
    <t>A149 nr Grove Road FP/PC</t>
  </si>
  <si>
    <t>2035</t>
  </si>
  <si>
    <t>Triangle of land A149/Tower Road</t>
  </si>
  <si>
    <t>23.4.1936</t>
  </si>
  <si>
    <t>PC</t>
  </si>
  <si>
    <t>Footpath</t>
  </si>
  <si>
    <t>19.6.1956</t>
  </si>
  <si>
    <t>A149 to Grove Road</t>
  </si>
  <si>
    <t>Other Income</t>
  </si>
  <si>
    <t>Playing Field</t>
  </si>
  <si>
    <t>5.6.1933</t>
  </si>
  <si>
    <t>Village Hall Committee</t>
  </si>
  <si>
    <t>Village Hall</t>
  </si>
  <si>
    <t>1944</t>
  </si>
  <si>
    <t>Village Hall and Playing Field committee</t>
  </si>
  <si>
    <t>Indefinite</t>
  </si>
  <si>
    <t>Waste Bins x 3</t>
  </si>
  <si>
    <t>2016</t>
  </si>
  <si>
    <t>Tower road Junction</t>
  </si>
  <si>
    <t>2026</t>
  </si>
  <si>
    <t>Planters x 4</t>
  </si>
  <si>
    <t>War Memorial</t>
  </si>
  <si>
    <t>1919</t>
  </si>
  <si>
    <t>Church Yard/Parish Council</t>
  </si>
  <si>
    <t>Village Sign</t>
  </si>
  <si>
    <t>Green opp Methodist Chapel/PC</t>
  </si>
  <si>
    <t>Jubilee Seat written off 2015</t>
  </si>
  <si>
    <t>1955</t>
  </si>
  <si>
    <t>A149/Tower Road/PC</t>
  </si>
  <si>
    <t>2025</t>
  </si>
  <si>
    <t>Garden Seat and Rubbish Container</t>
  </si>
  <si>
    <t>Low Road/Jubilee Close</t>
  </si>
  <si>
    <t>Notice Board</t>
  </si>
  <si>
    <t>2001</t>
  </si>
  <si>
    <t>A149/Low road/PC</t>
  </si>
  <si>
    <t>2007</t>
  </si>
  <si>
    <t>Village Hall/PC</t>
  </si>
  <si>
    <t>2013</t>
  </si>
  <si>
    <t>Manor Farm, Staithe Road</t>
  </si>
  <si>
    <t>Jubilee seat (replacement)</t>
  </si>
  <si>
    <t>2015</t>
  </si>
  <si>
    <t>Tower Road junction</t>
  </si>
  <si>
    <t>BT phone box</t>
  </si>
  <si>
    <t>Church Road</t>
  </si>
  <si>
    <t>BT phone box, Church Road</t>
  </si>
  <si>
    <t>Garden Seat</t>
  </si>
  <si>
    <t>Churchyard</t>
  </si>
  <si>
    <t>Grand Total:</t>
  </si>
  <si>
    <t>Prvsn from b/f reserves</t>
  </si>
  <si>
    <t>Annual Provision</t>
  </si>
  <si>
    <t>Used during 2020/21</t>
  </si>
  <si>
    <t>31.03.21 c/f</t>
  </si>
  <si>
    <t>Pugg Street Staithe</t>
  </si>
  <si>
    <t>Pugg Street</t>
  </si>
  <si>
    <t>Used during 2019/20</t>
  </si>
  <si>
    <t>31.03.20 c/f</t>
  </si>
  <si>
    <t>Note: £5,114 is the total figure for this budget but would be a 27% increase, therefore a precept of £4,400 was agreed, a 9.6% increase</t>
  </si>
</sst>
</file>

<file path=xl/styles.xml><?xml version="1.0" encoding="utf-8"?>
<styleSheet xmlns="http://schemas.openxmlformats.org/spreadsheetml/2006/main">
  <numFmts count="1">
    <numFmt numFmtId="164" formatCode="#,##0_ ;\(#,##0\)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5" fillId="0" borderId="0">
      <alignment vertical="top"/>
    </xf>
    <xf numFmtId="0" fontId="12" fillId="0" borderId="0">
      <alignment vertical="top"/>
    </xf>
  </cellStyleXfs>
  <cellXfs count="45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3" fontId="2" fillId="0" borderId="0" xfId="0" applyNumberFormat="1" applyFont="1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ill="1"/>
    <xf numFmtId="3" fontId="0" fillId="0" borderId="0" xfId="0" applyNumberFormat="1"/>
    <xf numFmtId="3" fontId="0" fillId="0" borderId="1" xfId="0" applyNumberFormat="1" applyBorder="1"/>
    <xf numFmtId="37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3" fontId="0" fillId="0" borderId="2" xfId="0" applyNumberFormat="1" applyBorder="1"/>
    <xf numFmtId="164" fontId="0" fillId="0" borderId="0" xfId="0" applyNumberFormat="1"/>
    <xf numFmtId="3" fontId="0" fillId="2" borderId="0" xfId="0" applyNumberFormat="1" applyFill="1"/>
    <xf numFmtId="0" fontId="0" fillId="0" borderId="0" xfId="0" applyFill="1"/>
    <xf numFmtId="9" fontId="0" fillId="0" borderId="0" xfId="8" applyFont="1"/>
    <xf numFmtId="4" fontId="0" fillId="0" borderId="0" xfId="0" applyNumberFormat="1" applyFill="1"/>
    <xf numFmtId="37" fontId="0" fillId="0" borderId="0" xfId="0" applyNumberFormat="1" applyFill="1"/>
    <xf numFmtId="37" fontId="0" fillId="0" borderId="0" xfId="0" applyNumberFormat="1" applyFill="1" applyBorder="1"/>
    <xf numFmtId="37" fontId="0" fillId="0" borderId="0" xfId="0" applyNumberFormat="1" applyBorder="1"/>
    <xf numFmtId="10" fontId="0" fillId="0" borderId="0" xfId="8" applyNumberFormat="1" applyFont="1"/>
    <xf numFmtId="3" fontId="0" fillId="3" borderId="0" xfId="0" applyNumberFormat="1" applyFill="1"/>
    <xf numFmtId="0" fontId="0" fillId="0" borderId="0" xfId="0" applyAlignment="1"/>
    <xf numFmtId="0" fontId="6" fillId="0" borderId="0" xfId="10" applyFont="1" applyAlignment="1">
      <alignment horizontal="center" vertical="top" wrapText="1"/>
    </xf>
    <xf numFmtId="0" fontId="8" fillId="0" borderId="0" xfId="10" applyFont="1" applyAlignment="1">
      <alignment horizontal="center" vertical="top"/>
    </xf>
    <xf numFmtId="0" fontId="8" fillId="0" borderId="0" xfId="10" applyFont="1" applyAlignment="1">
      <alignment vertical="top"/>
    </xf>
    <xf numFmtId="0" fontId="12" fillId="0" borderId="0" xfId="10" applyAlignment="1">
      <alignment vertical="top"/>
    </xf>
    <xf numFmtId="0" fontId="6" fillId="0" borderId="0" xfId="10" applyFont="1" applyAlignment="1">
      <alignment horizontal="center" vertical="top"/>
    </xf>
    <xf numFmtId="0" fontId="6" fillId="0" borderId="0" xfId="10" applyFont="1" applyAlignment="1">
      <alignment horizontal="left" vertical="top"/>
    </xf>
    <xf numFmtId="0" fontId="8" fillId="0" borderId="0" xfId="10" applyFont="1" applyAlignment="1">
      <alignment horizontal="left" vertical="top"/>
    </xf>
    <xf numFmtId="4" fontId="8" fillId="0" borderId="0" xfId="10" applyNumberFormat="1" applyFont="1" applyAlignment="1">
      <alignment horizontal="right" vertical="top"/>
    </xf>
    <xf numFmtId="4" fontId="8" fillId="0" borderId="0" xfId="10" applyNumberFormat="1" applyFont="1" applyAlignment="1">
      <alignment vertical="top"/>
    </xf>
    <xf numFmtId="4" fontId="6" fillId="0" borderId="3" xfId="10" applyNumberFormat="1" applyFont="1" applyBorder="1" applyAlignment="1">
      <alignment horizontal="right" vertical="top"/>
    </xf>
    <xf numFmtId="2" fontId="8" fillId="0" borderId="0" xfId="10" applyNumberFormat="1" applyFont="1" applyAlignment="1">
      <alignment vertical="top"/>
    </xf>
    <xf numFmtId="4" fontId="8" fillId="0" borderId="1" xfId="10" applyNumberFormat="1" applyFont="1" applyBorder="1" applyAlignment="1">
      <alignment vertical="top"/>
    </xf>
    <xf numFmtId="4" fontId="6" fillId="0" borderId="2" xfId="10" applyNumberFormat="1" applyFont="1" applyBorder="1" applyAlignment="1">
      <alignment vertical="top"/>
    </xf>
    <xf numFmtId="4" fontId="6" fillId="0" borderId="0" xfId="10" applyNumberFormat="1" applyFont="1" applyAlignment="1">
      <alignment horizontal="right" vertical="top"/>
    </xf>
    <xf numFmtId="0" fontId="6" fillId="0" borderId="0" xfId="10" applyFont="1" applyAlignment="1">
      <alignment horizontal="right" vertical="top" wrapText="1"/>
    </xf>
    <xf numFmtId="0" fontId="7" fillId="0" borderId="0" xfId="10" applyFont="1" applyAlignment="1">
      <alignment vertical="top"/>
    </xf>
    <xf numFmtId="0" fontId="9" fillId="0" borderId="0" xfId="10" applyFont="1" applyAlignment="1">
      <alignment horizontal="center" vertical="top"/>
    </xf>
    <xf numFmtId="0" fontId="7" fillId="0" borderId="0" xfId="10" applyFont="1" applyAlignment="1">
      <alignment horizontal="center" vertical="top"/>
    </xf>
    <xf numFmtId="3" fontId="0" fillId="0" borderId="0" xfId="0" applyNumberFormat="1" applyFill="1" applyAlignment="1">
      <alignment wrapText="1"/>
    </xf>
  </cellXfs>
  <cellStyles count="11">
    <cellStyle name="Normal" xfId="0" builtinId="0"/>
    <cellStyle name="Normal 10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9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topLeftCell="A9" zoomScaleNormal="100" zoomScaleSheetLayoutView="100" workbookViewId="0">
      <selection activeCell="A46" sqref="A46:XFD46"/>
    </sheetView>
  </sheetViews>
  <sheetFormatPr defaultRowHeight="15"/>
  <cols>
    <col min="1" max="1" width="10.7109375" style="4" bestFit="1" customWidth="1"/>
    <col min="2" max="2" width="22.85546875" style="4" bestFit="1" customWidth="1"/>
    <col min="3" max="3" width="2.28515625" style="4" customWidth="1"/>
    <col min="4" max="4" width="13.7109375" style="4" bestFit="1" customWidth="1"/>
    <col min="5" max="7" width="9.140625" style="4"/>
    <col min="8" max="8" width="2.140625" style="4" customWidth="1"/>
    <col min="9" max="9" width="9.140625" style="4"/>
    <col min="10" max="10" width="9.140625" style="4" hidden="1" customWidth="1"/>
    <col min="11" max="16384" width="9.140625" style="4"/>
  </cols>
  <sheetData>
    <row r="1" spans="1:11">
      <c r="A1" s="5" t="s">
        <v>25</v>
      </c>
    </row>
    <row r="3" spans="1:11">
      <c r="A3" s="4" t="s">
        <v>34</v>
      </c>
    </row>
    <row r="4" spans="1:11">
      <c r="A4" s="4" t="s">
        <v>35</v>
      </c>
    </row>
    <row r="6" spans="1:11" ht="30">
      <c r="D6" s="4" t="s">
        <v>41</v>
      </c>
      <c r="E6" s="4" t="s">
        <v>24</v>
      </c>
      <c r="F6" s="7" t="s">
        <v>21</v>
      </c>
      <c r="G6" s="7" t="s">
        <v>23</v>
      </c>
      <c r="H6" s="6"/>
      <c r="I6" s="6" t="s">
        <v>23</v>
      </c>
    </row>
    <row r="7" spans="1:11">
      <c r="A7" s="12" t="s">
        <v>16</v>
      </c>
      <c r="B7" s="5" t="s">
        <v>0</v>
      </c>
      <c r="D7" s="4" t="s">
        <v>36</v>
      </c>
      <c r="E7" s="4" t="s">
        <v>37</v>
      </c>
      <c r="F7" s="4" t="s">
        <v>33</v>
      </c>
      <c r="G7" s="4" t="s">
        <v>33</v>
      </c>
      <c r="I7" s="4" t="s">
        <v>38</v>
      </c>
      <c r="J7" s="1" t="s">
        <v>1</v>
      </c>
    </row>
    <row r="8" spans="1:11">
      <c r="A8" s="6" t="s">
        <v>2</v>
      </c>
      <c r="D8" s="6" t="s">
        <v>2</v>
      </c>
      <c r="E8" s="6" t="s">
        <v>2</v>
      </c>
      <c r="F8" s="6" t="s">
        <v>2</v>
      </c>
      <c r="G8" s="6" t="s">
        <v>2</v>
      </c>
      <c r="I8" s="6" t="s">
        <v>2</v>
      </c>
      <c r="J8" s="2">
        <v>0.05</v>
      </c>
    </row>
    <row r="9" spans="1:11">
      <c r="A9" s="8"/>
      <c r="B9" s="3" t="s">
        <v>5</v>
      </c>
      <c r="C9" s="9"/>
      <c r="D9" s="9"/>
      <c r="E9" s="9"/>
      <c r="F9" s="9"/>
      <c r="G9" s="9"/>
      <c r="H9" s="9"/>
      <c r="I9" s="9"/>
      <c r="J9" s="9"/>
    </row>
    <row r="10" spans="1:11">
      <c r="A10" s="8">
        <v>2263</v>
      </c>
      <c r="B10" s="9" t="s">
        <v>6</v>
      </c>
      <c r="C10" s="9"/>
      <c r="D10" s="8">
        <v>1379.76</v>
      </c>
      <c r="E10" s="8">
        <f>198.42*5</f>
        <v>992.09999999999991</v>
      </c>
      <c r="F10" s="8">
        <f>E10+D10</f>
        <v>2371.8599999999997</v>
      </c>
      <c r="G10" s="8">
        <v>2373</v>
      </c>
      <c r="H10" s="8"/>
      <c r="I10" s="9">
        <v>2500</v>
      </c>
      <c r="J10" s="9">
        <v>2604</v>
      </c>
      <c r="K10" s="9"/>
    </row>
    <row r="11" spans="1:11">
      <c r="A11" s="8"/>
      <c r="B11" s="9" t="s">
        <v>7</v>
      </c>
      <c r="C11" s="9"/>
      <c r="D11" s="8"/>
      <c r="E11" s="8"/>
      <c r="F11" s="8">
        <f t="shared" ref="F11:F26" si="0">E11+D11</f>
        <v>0</v>
      </c>
      <c r="G11" s="8">
        <v>100</v>
      </c>
      <c r="H11" s="8"/>
      <c r="I11" s="9">
        <v>0</v>
      </c>
      <c r="J11" s="9">
        <v>130</v>
      </c>
    </row>
    <row r="12" spans="1:11">
      <c r="A12" s="8">
        <v>33</v>
      </c>
      <c r="B12" s="9" t="s">
        <v>8</v>
      </c>
      <c r="C12" s="9"/>
      <c r="D12" s="8">
        <v>35</v>
      </c>
      <c r="E12" s="8"/>
      <c r="F12" s="8">
        <f t="shared" si="0"/>
        <v>35</v>
      </c>
      <c r="G12" s="8">
        <v>35</v>
      </c>
      <c r="H12" s="8"/>
      <c r="I12" s="9">
        <v>50</v>
      </c>
      <c r="J12" s="9">
        <v>40</v>
      </c>
    </row>
    <row r="13" spans="1:11">
      <c r="A13" s="8">
        <v>291</v>
      </c>
      <c r="B13" s="9" t="s">
        <v>9</v>
      </c>
      <c r="C13" s="9"/>
      <c r="D13" s="8">
        <v>302.85000000000002</v>
      </c>
      <c r="E13" s="8"/>
      <c r="F13" s="8">
        <f t="shared" si="0"/>
        <v>302.85000000000002</v>
      </c>
      <c r="G13" s="8">
        <v>300</v>
      </c>
      <c r="H13" s="8"/>
      <c r="I13" s="9">
        <v>350</v>
      </c>
      <c r="J13" s="9">
        <v>1100</v>
      </c>
    </row>
    <row r="14" spans="1:11">
      <c r="A14" s="8">
        <v>2428</v>
      </c>
      <c r="B14" s="9" t="s">
        <v>10</v>
      </c>
      <c r="C14" s="9"/>
      <c r="D14" s="8">
        <v>1734.4</v>
      </c>
      <c r="E14" s="8">
        <f>708.78+(346.88*4)</f>
        <v>2096.3000000000002</v>
      </c>
      <c r="F14" s="8">
        <f t="shared" si="0"/>
        <v>3830.7000000000003</v>
      </c>
      <c r="G14" s="8">
        <v>4200</v>
      </c>
      <c r="H14" s="8"/>
      <c r="I14" s="9">
        <v>4200</v>
      </c>
      <c r="J14" s="9">
        <v>1700</v>
      </c>
    </row>
    <row r="15" spans="1:11">
      <c r="A15" s="8">
        <v>320</v>
      </c>
      <c r="B15" s="9" t="s">
        <v>30</v>
      </c>
      <c r="C15" s="9"/>
      <c r="D15" s="8"/>
      <c r="E15" s="8">
        <v>250</v>
      </c>
      <c r="F15" s="8">
        <f t="shared" si="0"/>
        <v>250</v>
      </c>
      <c r="G15" s="8">
        <v>250</v>
      </c>
      <c r="H15" s="8"/>
      <c r="I15" s="9">
        <v>300</v>
      </c>
      <c r="J15" s="9">
        <v>1050</v>
      </c>
      <c r="K15" s="9"/>
    </row>
    <row r="16" spans="1:11">
      <c r="A16" s="8">
        <v>212</v>
      </c>
      <c r="B16" s="9" t="s">
        <v>11</v>
      </c>
      <c r="C16" s="9"/>
      <c r="D16" s="8">
        <v>55</v>
      </c>
      <c r="E16" s="8">
        <v>50</v>
      </c>
      <c r="F16" s="8">
        <f t="shared" si="0"/>
        <v>105</v>
      </c>
      <c r="G16" s="8">
        <v>300</v>
      </c>
      <c r="H16" s="8"/>
      <c r="I16" s="9">
        <v>200</v>
      </c>
      <c r="J16" s="9">
        <v>300</v>
      </c>
    </row>
    <row r="17" spans="1:10">
      <c r="A17" s="8">
        <v>153</v>
      </c>
      <c r="B17" s="9" t="s">
        <v>12</v>
      </c>
      <c r="C17" s="9"/>
      <c r="D17" s="8">
        <v>160.44</v>
      </c>
      <c r="E17" s="8"/>
      <c r="F17" s="8">
        <f t="shared" si="0"/>
        <v>160.44</v>
      </c>
      <c r="G17" s="8">
        <v>160</v>
      </c>
      <c r="H17" s="8"/>
      <c r="I17" s="9">
        <v>170</v>
      </c>
      <c r="J17" s="9">
        <v>250</v>
      </c>
    </row>
    <row r="18" spans="1:10">
      <c r="A18" s="8">
        <v>388</v>
      </c>
      <c r="B18" s="9" t="s">
        <v>13</v>
      </c>
      <c r="C18" s="9"/>
      <c r="D18" s="8">
        <v>201.69</v>
      </c>
      <c r="E18" s="8">
        <f>D18/7*5</f>
        <v>144.06428571428572</v>
      </c>
      <c r="F18" s="8">
        <f t="shared" si="0"/>
        <v>345.75428571428574</v>
      </c>
      <c r="G18" s="8">
        <v>300</v>
      </c>
      <c r="H18" s="8"/>
      <c r="I18" s="9">
        <v>400</v>
      </c>
      <c r="J18" s="9">
        <v>250</v>
      </c>
    </row>
    <row r="19" spans="1:10">
      <c r="A19" s="8">
        <v>195</v>
      </c>
      <c r="B19" s="9" t="s">
        <v>14</v>
      </c>
      <c r="C19" s="9"/>
      <c r="D19" s="8">
        <v>275</v>
      </c>
      <c r="E19" s="8">
        <v>100</v>
      </c>
      <c r="F19" s="8">
        <f t="shared" si="0"/>
        <v>375</v>
      </c>
      <c r="G19" s="8">
        <v>200</v>
      </c>
      <c r="H19" s="8"/>
      <c r="I19" s="9">
        <v>300</v>
      </c>
      <c r="J19" s="9">
        <v>110</v>
      </c>
    </row>
    <row r="20" spans="1:10">
      <c r="A20" s="8">
        <v>620</v>
      </c>
      <c r="B20" s="9" t="s">
        <v>28</v>
      </c>
      <c r="C20" s="9"/>
      <c r="D20" s="8"/>
      <c r="E20" s="8"/>
      <c r="F20" s="8">
        <f>E20+D20</f>
        <v>0</v>
      </c>
      <c r="G20" s="8">
        <v>100</v>
      </c>
      <c r="H20" s="8"/>
      <c r="I20" s="9">
        <v>100</v>
      </c>
      <c r="J20" s="9">
        <v>300</v>
      </c>
    </row>
    <row r="21" spans="1:10">
      <c r="A21" s="8">
        <v>469</v>
      </c>
      <c r="B21" s="9" t="s">
        <v>29</v>
      </c>
      <c r="C21" s="9"/>
      <c r="D21" s="8">
        <v>1376.95</v>
      </c>
      <c r="E21" s="8"/>
      <c r="F21" s="8">
        <f t="shared" si="0"/>
        <v>1376.95</v>
      </c>
      <c r="G21" s="8">
        <v>950</v>
      </c>
      <c r="H21" s="8"/>
      <c r="I21" s="9">
        <v>950</v>
      </c>
      <c r="J21" s="9">
        <v>150</v>
      </c>
    </row>
    <row r="22" spans="1:10">
      <c r="A22" s="8"/>
      <c r="B22" s="9" t="s">
        <v>32</v>
      </c>
      <c r="C22" s="9"/>
      <c r="D22" s="8"/>
      <c r="E22" s="8"/>
      <c r="F22" s="8">
        <f t="shared" si="0"/>
        <v>0</v>
      </c>
      <c r="G22" s="8">
        <v>200</v>
      </c>
      <c r="H22" s="8"/>
      <c r="I22" s="9">
        <v>200</v>
      </c>
      <c r="J22" s="9"/>
    </row>
    <row r="23" spans="1:10">
      <c r="A23" s="8"/>
      <c r="B23" s="9" t="s">
        <v>42</v>
      </c>
      <c r="C23" s="9"/>
      <c r="D23" s="8"/>
      <c r="E23" s="8"/>
      <c r="F23" s="8">
        <f t="shared" si="0"/>
        <v>0</v>
      </c>
      <c r="G23" s="8">
        <v>800</v>
      </c>
      <c r="H23" s="8"/>
      <c r="J23" s="9"/>
    </row>
    <row r="24" spans="1:10">
      <c r="A24" s="8"/>
      <c r="B24" s="9" t="s">
        <v>43</v>
      </c>
      <c r="C24" s="9"/>
      <c r="D24" s="8"/>
      <c r="E24" s="8"/>
      <c r="F24" s="8"/>
      <c r="G24" s="8"/>
      <c r="H24" s="8"/>
      <c r="I24" s="8">
        <v>1503</v>
      </c>
      <c r="J24" s="9"/>
    </row>
    <row r="25" spans="1:10">
      <c r="A25" s="8">
        <v>78</v>
      </c>
      <c r="B25" s="9" t="s">
        <v>26</v>
      </c>
      <c r="C25" s="9"/>
      <c r="D25" s="8">
        <v>59.7</v>
      </c>
      <c r="E25" s="8">
        <v>25</v>
      </c>
      <c r="F25" s="8">
        <f t="shared" si="0"/>
        <v>84.7</v>
      </c>
      <c r="G25" s="8">
        <v>90</v>
      </c>
      <c r="H25" s="8"/>
      <c r="I25" s="9">
        <v>100</v>
      </c>
      <c r="J25" s="9">
        <v>5000</v>
      </c>
    </row>
    <row r="26" spans="1:10">
      <c r="A26" s="8">
        <v>118</v>
      </c>
      <c r="B26" s="9" t="s">
        <v>31</v>
      </c>
      <c r="C26" s="9"/>
      <c r="D26" s="8">
        <v>100</v>
      </c>
      <c r="E26" s="8">
        <v>17.5</v>
      </c>
      <c r="F26" s="8">
        <f t="shared" si="0"/>
        <v>117.5</v>
      </c>
      <c r="G26" s="8">
        <v>120</v>
      </c>
      <c r="H26" s="8"/>
      <c r="I26" s="9">
        <v>120</v>
      </c>
      <c r="J26" s="9">
        <v>20</v>
      </c>
    </row>
    <row r="27" spans="1:10">
      <c r="A27" s="8"/>
      <c r="B27" s="3" t="s">
        <v>0</v>
      </c>
      <c r="C27" s="9"/>
      <c r="D27" s="8"/>
      <c r="E27" s="8"/>
      <c r="F27" s="8"/>
      <c r="G27" s="8"/>
      <c r="H27" s="8"/>
      <c r="I27" s="9"/>
      <c r="J27" s="9"/>
    </row>
    <row r="28" spans="1:10">
      <c r="A28" s="20">
        <v>-4411</v>
      </c>
      <c r="B28" s="11" t="s">
        <v>18</v>
      </c>
      <c r="C28" s="11"/>
      <c r="D28" s="20">
        <v>-4411</v>
      </c>
      <c r="E28" s="20"/>
      <c r="F28" s="20">
        <f>E28+D28</f>
        <v>-4411</v>
      </c>
      <c r="G28" s="20">
        <v>-4411</v>
      </c>
      <c r="H28" s="20"/>
      <c r="I28" s="11">
        <v>-4411</v>
      </c>
      <c r="J28" s="9">
        <v>3400</v>
      </c>
    </row>
    <row r="29" spans="1:10">
      <c r="A29" s="20">
        <v>-382</v>
      </c>
      <c r="B29" s="11" t="s">
        <v>19</v>
      </c>
      <c r="C29" s="11"/>
      <c r="D29" s="20">
        <v>-341</v>
      </c>
      <c r="E29" s="20"/>
      <c r="F29" s="20">
        <f>E29+D29</f>
        <v>-341</v>
      </c>
      <c r="G29" s="20">
        <v>-341</v>
      </c>
      <c r="H29" s="20"/>
      <c r="I29" s="11">
        <v>-284</v>
      </c>
      <c r="J29" s="9">
        <v>435</v>
      </c>
    </row>
    <row r="30" spans="1:10">
      <c r="A30" s="20">
        <v>-576</v>
      </c>
      <c r="B30" s="11" t="s">
        <v>4</v>
      </c>
      <c r="C30" s="11"/>
      <c r="D30" s="20">
        <v>-64.36</v>
      </c>
      <c r="E30" s="20">
        <f>-(141+893-64)</f>
        <v>-970</v>
      </c>
      <c r="F30" s="20">
        <f>E30+D30</f>
        <v>-1034.3599999999999</v>
      </c>
      <c r="G30" s="20">
        <v>-1033</v>
      </c>
      <c r="H30" s="20"/>
      <c r="I30" s="11">
        <v>-1034</v>
      </c>
      <c r="J30" s="9">
        <v>220</v>
      </c>
    </row>
    <row r="31" spans="1:10">
      <c r="A31" s="20">
        <v>-564</v>
      </c>
      <c r="B31" s="11" t="s">
        <v>26</v>
      </c>
      <c r="C31" s="11"/>
      <c r="D31" s="20">
        <v>-249.72</v>
      </c>
      <c r="E31" s="20"/>
      <c r="F31" s="20">
        <f>E31+D31</f>
        <v>-249.72</v>
      </c>
      <c r="G31" s="20">
        <v>-300</v>
      </c>
      <c r="H31" s="20"/>
      <c r="I31" s="11">
        <v>-300</v>
      </c>
      <c r="J31" s="9">
        <v>5</v>
      </c>
    </row>
    <row r="32" spans="1:10">
      <c r="A32" s="20">
        <v>-75</v>
      </c>
      <c r="B32" s="11" t="s">
        <v>27</v>
      </c>
      <c r="C32" s="11"/>
      <c r="D32" s="20"/>
      <c r="E32" s="20">
        <v>-150</v>
      </c>
      <c r="F32" s="20">
        <f>E32+D32</f>
        <v>-150</v>
      </c>
      <c r="G32" s="20">
        <v>-450</v>
      </c>
      <c r="H32" s="20"/>
      <c r="I32" s="11">
        <v>-300</v>
      </c>
      <c r="J32" s="9">
        <v>5000</v>
      </c>
    </row>
    <row r="33" spans="1:11">
      <c r="A33" s="21"/>
      <c r="B33" s="22" t="s">
        <v>28</v>
      </c>
      <c r="C33" s="22"/>
      <c r="D33" s="21">
        <v>-490</v>
      </c>
      <c r="E33" s="21"/>
      <c r="F33" s="21">
        <f t="shared" ref="F33" si="1">E33+D33</f>
        <v>-490</v>
      </c>
      <c r="G33" s="21"/>
      <c r="H33" s="21"/>
      <c r="I33" s="22"/>
      <c r="J33" s="10">
        <v>800</v>
      </c>
    </row>
    <row r="34" spans="1:11">
      <c r="A34" s="8"/>
      <c r="B34" s="9"/>
      <c r="C34" s="9"/>
      <c r="D34" s="8"/>
      <c r="E34" s="8"/>
      <c r="F34" s="8"/>
      <c r="G34" s="8"/>
      <c r="H34" s="8"/>
      <c r="I34" s="9"/>
      <c r="J34" s="9"/>
    </row>
    <row r="35" spans="1:11">
      <c r="A35" s="14">
        <f>SUM(A10:A33)</f>
        <v>1560</v>
      </c>
      <c r="B35" s="9"/>
      <c r="C35" s="9"/>
      <c r="D35" s="14">
        <f>SUM(D10:D33)</f>
        <v>124.70999999999992</v>
      </c>
      <c r="E35" s="14">
        <f>SUM(E10:E33)</f>
        <v>2554.9642857142858</v>
      </c>
      <c r="F35" s="14">
        <f>SUM(F10:F33)</f>
        <v>2679.6742857142876</v>
      </c>
      <c r="G35" s="14"/>
      <c r="H35" s="14"/>
      <c r="I35" s="14">
        <f>SUM(I10:I33)</f>
        <v>5114</v>
      </c>
      <c r="J35" s="9">
        <f>SUM(J10:J26)</f>
        <v>13004</v>
      </c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1">
      <c r="A37" s="9">
        <v>3577</v>
      </c>
      <c r="B37" s="9" t="s">
        <v>3</v>
      </c>
      <c r="C37" s="9"/>
      <c r="D37" s="8"/>
      <c r="E37" s="8"/>
      <c r="F37" s="8">
        <v>3935</v>
      </c>
      <c r="G37" s="8"/>
      <c r="H37" s="8"/>
      <c r="I37" s="16">
        <v>4400</v>
      </c>
      <c r="J37" s="9">
        <f>(6343*1.05)</f>
        <v>6660.1500000000005</v>
      </c>
      <c r="K37" s="9"/>
    </row>
    <row r="38" spans="1:11">
      <c r="A38" s="9"/>
      <c r="B38" s="9"/>
      <c r="C38" s="9"/>
      <c r="D38" s="8"/>
      <c r="E38" s="8"/>
      <c r="F38" s="8"/>
      <c r="G38" s="8"/>
      <c r="H38" s="8"/>
      <c r="I38" s="8"/>
      <c r="J38" s="9"/>
      <c r="K38" s="9"/>
    </row>
    <row r="39" spans="1:11">
      <c r="A39" s="11">
        <f>A37-A35</f>
        <v>2017</v>
      </c>
      <c r="B39" s="9" t="s">
        <v>15</v>
      </c>
      <c r="C39" s="9"/>
      <c r="D39" s="11"/>
      <c r="E39" s="11"/>
      <c r="F39" s="11">
        <f>F37-F35</f>
        <v>1255.3257142857124</v>
      </c>
      <c r="G39" s="15"/>
      <c r="H39" s="15"/>
      <c r="I39" s="11">
        <f>I37-I35</f>
        <v>-714</v>
      </c>
      <c r="J39" s="11" t="e">
        <f>#REF!-J35</f>
        <v>#REF!</v>
      </c>
    </row>
    <row r="40" spans="1:1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1">
      <c r="A41" s="9">
        <v>146</v>
      </c>
      <c r="B41" s="9" t="s">
        <v>20</v>
      </c>
      <c r="C41" s="9"/>
      <c r="D41" s="9"/>
      <c r="E41" s="9"/>
      <c r="F41" s="9">
        <v>148</v>
      </c>
      <c r="G41" s="9"/>
      <c r="H41" s="9"/>
      <c r="I41" s="24">
        <v>151</v>
      </c>
      <c r="J41" s="9">
        <v>339</v>
      </c>
    </row>
    <row r="42" spans="1:11">
      <c r="A42" s="13">
        <f>A37/A41</f>
        <v>24.5</v>
      </c>
      <c r="B42" s="4" t="s">
        <v>17</v>
      </c>
      <c r="D42" s="9"/>
      <c r="F42" s="13">
        <f>F37/F41</f>
        <v>26.587837837837839</v>
      </c>
      <c r="G42" s="13"/>
      <c r="H42" s="13"/>
      <c r="I42" s="13">
        <f>I37/I41</f>
        <v>29.139072847682119</v>
      </c>
      <c r="J42" s="13">
        <f>J37/339</f>
        <v>19.646460176991152</v>
      </c>
    </row>
    <row r="43" spans="1:11">
      <c r="B43" s="9" t="s">
        <v>22</v>
      </c>
      <c r="D43" s="13"/>
      <c r="F43" s="23">
        <f>(F42-A42)/A42</f>
        <v>8.5217870932156672E-2</v>
      </c>
      <c r="G43" s="18"/>
      <c r="I43" s="23">
        <f>(I42-F42)/F42</f>
        <v>9.5954963521462128E-2</v>
      </c>
    </row>
    <row r="44" spans="1:11" s="17" customFormat="1">
      <c r="A44" s="8"/>
      <c r="B44" s="8" t="s">
        <v>39</v>
      </c>
      <c r="C44" s="8"/>
      <c r="D44" s="8"/>
      <c r="E44" s="8"/>
      <c r="F44" s="19">
        <f>F42-A42</f>
        <v>2.0878378378378386</v>
      </c>
      <c r="G44" s="19"/>
      <c r="H44" s="8"/>
      <c r="I44" s="19">
        <f>I42-F42</f>
        <v>2.5512350098442802</v>
      </c>
      <c r="J44" s="8"/>
      <c r="K44" s="8"/>
    </row>
    <row r="45" spans="1:11" s="17" customFormat="1">
      <c r="A45" s="8"/>
      <c r="B45" s="8" t="s">
        <v>40</v>
      </c>
      <c r="C45" s="8"/>
      <c r="D45" s="8"/>
      <c r="E45" s="8"/>
      <c r="F45" s="19">
        <f>F44/12</f>
        <v>0.17398648648648654</v>
      </c>
      <c r="G45" s="19"/>
      <c r="H45" s="8"/>
      <c r="I45" s="19">
        <f>I44/12</f>
        <v>0.21260291748702334</v>
      </c>
      <c r="J45" s="8"/>
      <c r="K45" s="8"/>
    </row>
    <row r="46" spans="1:11" s="17" customFormat="1">
      <c r="A46" s="8"/>
      <c r="B46" s="8"/>
      <c r="C46" s="8"/>
      <c r="D46" s="8"/>
      <c r="E46" s="8"/>
      <c r="F46" s="19"/>
      <c r="G46" s="19"/>
      <c r="H46" s="8"/>
      <c r="I46" s="19"/>
      <c r="J46" s="8"/>
      <c r="K46" s="8"/>
    </row>
    <row r="47" spans="1:11" s="17" customForma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s="17" customFormat="1">
      <c r="A48" s="44" t="s">
        <v>111</v>
      </c>
      <c r="B48" s="44"/>
      <c r="C48" s="44"/>
      <c r="D48" s="44"/>
      <c r="E48" s="44"/>
      <c r="F48" s="44"/>
      <c r="G48" s="44"/>
      <c r="H48" s="44"/>
      <c r="I48" s="44"/>
      <c r="J48" s="8"/>
      <c r="K48" s="8"/>
    </row>
    <row r="49" spans="1:11" s="17" customFormat="1">
      <c r="A49" s="44"/>
      <c r="B49" s="44"/>
      <c r="C49" s="44"/>
      <c r="D49" s="44"/>
      <c r="E49" s="44"/>
      <c r="F49" s="44"/>
      <c r="G49" s="44"/>
      <c r="H49" s="44"/>
      <c r="I49" s="44"/>
      <c r="J49" s="8"/>
      <c r="K49" s="8"/>
    </row>
  </sheetData>
  <mergeCells count="1">
    <mergeCell ref="A48:I49"/>
  </mergeCells>
  <pageMargins left="0.7" right="0.36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topLeftCell="A3" zoomScaleNormal="100" zoomScaleSheetLayoutView="100" workbookViewId="0">
      <selection activeCell="C37" sqref="C37"/>
    </sheetView>
  </sheetViews>
  <sheetFormatPr defaultRowHeight="15"/>
  <cols>
    <col min="1" max="1" width="29.140625" style="25" customWidth="1"/>
    <col min="2" max="2" width="9.28515625" style="25" bestFit="1" customWidth="1"/>
    <col min="3" max="3" width="8.85546875" style="25" bestFit="1" customWidth="1"/>
    <col min="4" max="4" width="1.85546875" style="25" customWidth="1"/>
    <col min="5" max="5" width="8.85546875" style="25" bestFit="1" customWidth="1"/>
    <col min="6" max="6" width="1.85546875" style="25" customWidth="1"/>
    <col min="7" max="7" width="32.140625" style="25" customWidth="1"/>
    <col min="8" max="8" width="9.140625" style="25" bestFit="1" customWidth="1"/>
    <col min="9" max="9" width="1.85546875" style="25" customWidth="1"/>
    <col min="10" max="10" width="10.7109375" style="25" bestFit="1" customWidth="1"/>
    <col min="11" max="11" width="8.5703125" style="25" bestFit="1" customWidth="1"/>
    <col min="12" max="12" width="10.7109375" style="25" bestFit="1" customWidth="1"/>
    <col min="13" max="13" width="9.7109375" style="25" customWidth="1"/>
    <col min="14" max="14" width="8.5703125" style="25" bestFit="1" customWidth="1"/>
    <col min="15" max="15" width="10.7109375" style="25" bestFit="1" customWidth="1"/>
    <col min="16" max="16" width="10.5703125" style="25" bestFit="1" customWidth="1"/>
    <col min="17" max="16384" width="9.140625" style="25"/>
  </cols>
  <sheetData>
    <row r="1" spans="1:18" ht="18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29"/>
      <c r="K1" s="29"/>
      <c r="L1" s="29"/>
      <c r="M1" s="29"/>
      <c r="N1" s="29"/>
      <c r="O1" s="29"/>
      <c r="P1" s="29"/>
      <c r="Q1" s="29"/>
      <c r="R1" s="29"/>
    </row>
    <row r="2" spans="1:18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29"/>
      <c r="K2" s="29"/>
      <c r="L2" s="29"/>
      <c r="M2" s="29"/>
      <c r="N2" s="29"/>
      <c r="O2" s="29"/>
      <c r="P2" s="29"/>
      <c r="Q2" s="29"/>
      <c r="R2" s="29"/>
    </row>
    <row r="3" spans="1:18">
      <c r="A3" s="29"/>
      <c r="B3" s="30"/>
      <c r="C3" s="30"/>
      <c r="D3" s="30"/>
      <c r="E3" s="30"/>
      <c r="F3" s="30"/>
      <c r="G3" s="30"/>
      <c r="H3" s="30"/>
      <c r="I3" s="30"/>
      <c r="J3" s="41"/>
      <c r="K3" s="29"/>
      <c r="L3" s="29"/>
      <c r="M3" s="29"/>
      <c r="N3" s="29"/>
      <c r="O3" s="29"/>
      <c r="P3" s="29"/>
      <c r="Q3" s="29"/>
      <c r="R3" s="29"/>
    </row>
    <row r="4" spans="1:18" ht="24">
      <c r="A4" s="30" t="s">
        <v>46</v>
      </c>
      <c r="B4" s="26" t="s">
        <v>47</v>
      </c>
      <c r="C4" s="40" t="s">
        <v>48</v>
      </c>
      <c r="D4" s="29"/>
      <c r="E4" s="40" t="s">
        <v>49</v>
      </c>
      <c r="F4" s="29"/>
      <c r="G4" s="30" t="s">
        <v>50</v>
      </c>
      <c r="H4" s="26" t="s">
        <v>51</v>
      </c>
      <c r="I4" s="29"/>
      <c r="J4" s="26" t="s">
        <v>103</v>
      </c>
      <c r="K4" s="26" t="s">
        <v>104</v>
      </c>
      <c r="L4" s="26" t="s">
        <v>109</v>
      </c>
      <c r="M4" s="26" t="s">
        <v>110</v>
      </c>
      <c r="N4" s="26" t="s">
        <v>104</v>
      </c>
      <c r="O4" s="26" t="s">
        <v>105</v>
      </c>
      <c r="P4" s="26" t="s">
        <v>106</v>
      </c>
      <c r="Q4" s="29"/>
      <c r="R4" s="29"/>
    </row>
    <row r="5" spans="1:18">
      <c r="A5" s="31" t="s">
        <v>52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>
      <c r="A6" s="32" t="s">
        <v>53</v>
      </c>
      <c r="B6" s="27" t="s">
        <v>54</v>
      </c>
      <c r="C6" s="33">
        <v>180</v>
      </c>
      <c r="D6" s="29"/>
      <c r="E6" s="33">
        <v>4501</v>
      </c>
      <c r="F6" s="29"/>
      <c r="G6" s="32" t="s">
        <v>55</v>
      </c>
      <c r="H6" s="27" t="s">
        <v>56</v>
      </c>
      <c r="I6" s="29"/>
      <c r="J6" s="34">
        <v>900</v>
      </c>
      <c r="K6" s="28">
        <v>225</v>
      </c>
      <c r="L6" s="29"/>
      <c r="M6" s="34">
        <f>J6+K6-L6</f>
        <v>1125</v>
      </c>
      <c r="N6" s="28">
        <v>225</v>
      </c>
      <c r="O6" s="29"/>
      <c r="P6" s="34">
        <f>M6+N6-O6</f>
        <v>1350</v>
      </c>
      <c r="Q6" s="29"/>
      <c r="R6" s="34"/>
    </row>
    <row r="7" spans="1:18">
      <c r="A7" s="32" t="s">
        <v>57</v>
      </c>
      <c r="B7" s="27" t="s">
        <v>58</v>
      </c>
      <c r="C7" s="33">
        <v>1</v>
      </c>
      <c r="D7" s="29"/>
      <c r="E7" s="33">
        <v>1</v>
      </c>
      <c r="F7" s="29"/>
      <c r="G7" s="32" t="s">
        <v>59</v>
      </c>
      <c r="H7" s="29"/>
      <c r="I7" s="29"/>
      <c r="J7" s="34"/>
      <c r="K7" s="29"/>
      <c r="L7" s="29"/>
      <c r="M7" s="29"/>
      <c r="N7" s="29"/>
      <c r="O7" s="29"/>
      <c r="P7" s="29"/>
      <c r="Q7" s="29"/>
      <c r="R7" s="29"/>
    </row>
    <row r="8" spans="1:18">
      <c r="A8" s="32" t="s">
        <v>60</v>
      </c>
      <c r="B8" s="27" t="s">
        <v>61</v>
      </c>
      <c r="C8" s="33">
        <v>1</v>
      </c>
      <c r="D8" s="29"/>
      <c r="E8" s="33">
        <v>1</v>
      </c>
      <c r="F8" s="29"/>
      <c r="G8" s="32" t="s">
        <v>62</v>
      </c>
      <c r="H8" s="29"/>
      <c r="I8" s="29"/>
      <c r="J8" s="34"/>
      <c r="K8" s="29"/>
      <c r="L8" s="29"/>
      <c r="M8" s="29"/>
      <c r="N8" s="29"/>
      <c r="O8" s="29"/>
      <c r="P8" s="29"/>
      <c r="Q8" s="29"/>
      <c r="R8" s="29"/>
    </row>
    <row r="9" spans="1:18">
      <c r="A9" s="29"/>
      <c r="B9" s="29"/>
      <c r="C9" s="29"/>
      <c r="D9" s="29"/>
      <c r="E9" s="29"/>
      <c r="F9" s="29"/>
      <c r="G9" s="29"/>
      <c r="H9" s="29"/>
      <c r="I9" s="29"/>
      <c r="J9" s="34"/>
      <c r="K9" s="29"/>
      <c r="L9" s="29"/>
      <c r="M9" s="29"/>
      <c r="N9" s="29"/>
      <c r="O9" s="29"/>
      <c r="P9" s="29"/>
      <c r="Q9" s="29"/>
      <c r="R9" s="29"/>
    </row>
    <row r="10" spans="1:18">
      <c r="A10" s="29"/>
      <c r="B10" s="29"/>
      <c r="C10" s="35">
        <f>SUM(C6:C9)</f>
        <v>182</v>
      </c>
      <c r="D10" s="29"/>
      <c r="E10" s="35">
        <f>SUM(E6:E9)</f>
        <v>4503</v>
      </c>
      <c r="F10" s="29"/>
      <c r="G10" s="29"/>
      <c r="H10" s="29"/>
      <c r="I10" s="29"/>
      <c r="J10" s="34"/>
      <c r="K10" s="29"/>
      <c r="L10" s="29"/>
      <c r="M10" s="29"/>
      <c r="N10" s="29"/>
      <c r="O10" s="29"/>
      <c r="P10" s="29"/>
      <c r="Q10" s="29"/>
      <c r="R10" s="29"/>
    </row>
    <row r="11" spans="1:18">
      <c r="A11" s="29"/>
      <c r="B11" s="30"/>
      <c r="C11" s="29"/>
      <c r="D11" s="29"/>
      <c r="E11" s="29"/>
      <c r="F11" s="29"/>
      <c r="G11" s="29"/>
      <c r="H11" s="29"/>
      <c r="I11" s="29"/>
      <c r="J11" s="34"/>
      <c r="K11" s="29"/>
      <c r="L11" s="29"/>
      <c r="M11" s="29"/>
      <c r="N11" s="29"/>
      <c r="O11" s="29"/>
      <c r="P11" s="29"/>
      <c r="Q11" s="29"/>
      <c r="R11" s="29"/>
    </row>
    <row r="12" spans="1:18">
      <c r="A12" s="31" t="s">
        <v>63</v>
      </c>
      <c r="B12" s="29"/>
      <c r="C12" s="29"/>
      <c r="D12" s="29"/>
      <c r="E12" s="29"/>
      <c r="F12" s="29"/>
      <c r="G12" s="29"/>
      <c r="H12" s="29"/>
      <c r="I12" s="29"/>
      <c r="J12" s="34"/>
      <c r="K12" s="29"/>
      <c r="L12" s="29"/>
      <c r="M12" s="29"/>
      <c r="N12" s="29"/>
      <c r="O12" s="29"/>
      <c r="P12" s="29"/>
      <c r="Q12" s="29"/>
      <c r="R12" s="29"/>
    </row>
    <row r="13" spans="1:18">
      <c r="A13" s="32" t="s">
        <v>64</v>
      </c>
      <c r="B13" s="27" t="s">
        <v>65</v>
      </c>
      <c r="C13" s="33">
        <v>1</v>
      </c>
      <c r="D13" s="29"/>
      <c r="E13" s="33">
        <v>1</v>
      </c>
      <c r="F13" s="29"/>
      <c r="G13" s="32" t="s">
        <v>66</v>
      </c>
      <c r="H13" s="29"/>
      <c r="I13" s="29"/>
      <c r="J13" s="34"/>
      <c r="K13" s="29"/>
      <c r="L13" s="29"/>
      <c r="M13" s="29"/>
      <c r="N13" s="29"/>
      <c r="O13" s="29"/>
      <c r="P13" s="29"/>
      <c r="Q13" s="29"/>
      <c r="R13" s="29"/>
    </row>
    <row r="14" spans="1:18">
      <c r="A14" s="32" t="s">
        <v>67</v>
      </c>
      <c r="B14" s="27" t="s">
        <v>68</v>
      </c>
      <c r="C14" s="33">
        <v>12010</v>
      </c>
      <c r="D14" s="29"/>
      <c r="E14" s="29"/>
      <c r="F14" s="29"/>
      <c r="G14" s="32" t="s">
        <v>69</v>
      </c>
      <c r="H14" s="27" t="s">
        <v>70</v>
      </c>
      <c r="I14" s="29"/>
      <c r="J14" s="34"/>
      <c r="K14" s="29"/>
      <c r="L14" s="29"/>
      <c r="M14" s="29"/>
      <c r="N14" s="29"/>
      <c r="O14" s="29"/>
      <c r="P14" s="29"/>
      <c r="Q14" s="29"/>
      <c r="R14" s="29"/>
    </row>
    <row r="15" spans="1:18">
      <c r="A15" s="32" t="s">
        <v>71</v>
      </c>
      <c r="B15" s="27" t="s">
        <v>72</v>
      </c>
      <c r="C15" s="33">
        <v>1200</v>
      </c>
      <c r="D15" s="29"/>
      <c r="E15" s="33">
        <v>360</v>
      </c>
      <c r="F15" s="29"/>
      <c r="G15" s="32" t="s">
        <v>73</v>
      </c>
      <c r="H15" s="27" t="s">
        <v>74</v>
      </c>
      <c r="I15" s="29"/>
      <c r="J15" s="34">
        <v>480</v>
      </c>
      <c r="K15" s="28">
        <v>120</v>
      </c>
      <c r="L15" s="29"/>
      <c r="M15" s="34">
        <f>J15+K15-L15</f>
        <v>600</v>
      </c>
      <c r="N15" s="28">
        <v>120</v>
      </c>
      <c r="O15" s="29"/>
      <c r="P15" s="34">
        <f>M15+N15-O15</f>
        <v>720</v>
      </c>
      <c r="Q15" s="29"/>
      <c r="R15" s="34"/>
    </row>
    <row r="16" spans="1:18">
      <c r="A16" s="32" t="s">
        <v>75</v>
      </c>
      <c r="B16" s="29"/>
      <c r="C16" s="29"/>
      <c r="D16" s="29"/>
      <c r="E16" s="33">
        <v>800</v>
      </c>
      <c r="F16" s="29"/>
      <c r="G16" s="29"/>
      <c r="H16" s="27" t="s">
        <v>74</v>
      </c>
      <c r="I16" s="29"/>
      <c r="J16" s="34">
        <v>320</v>
      </c>
      <c r="K16" s="28">
        <v>80</v>
      </c>
      <c r="L16" s="29"/>
      <c r="M16" s="34">
        <f>J16+K16-L16</f>
        <v>400</v>
      </c>
      <c r="N16" s="28">
        <v>80</v>
      </c>
      <c r="O16" s="29"/>
      <c r="P16" s="34">
        <f>M16+N16-O16</f>
        <v>480</v>
      </c>
      <c r="Q16" s="29"/>
      <c r="R16" s="34"/>
    </row>
    <row r="17" spans="1:18">
      <c r="A17" s="29"/>
      <c r="B17" s="29"/>
      <c r="C17" s="29"/>
      <c r="D17" s="29"/>
      <c r="E17" s="29"/>
      <c r="F17" s="29"/>
      <c r="G17" s="29"/>
      <c r="H17" s="29"/>
      <c r="I17" s="29"/>
      <c r="J17" s="34"/>
      <c r="K17" s="29"/>
      <c r="L17" s="29"/>
      <c r="M17" s="29"/>
      <c r="N17" s="29"/>
      <c r="O17" s="29"/>
      <c r="P17" s="29"/>
      <c r="Q17" s="29"/>
      <c r="R17" s="29"/>
    </row>
    <row r="18" spans="1:18">
      <c r="A18" s="29"/>
      <c r="B18" s="29"/>
      <c r="C18" s="35">
        <f>SUM(C13:C17)</f>
        <v>13211</v>
      </c>
      <c r="D18" s="29"/>
      <c r="E18" s="35">
        <f>SUM(E13:E17)</f>
        <v>1161</v>
      </c>
      <c r="F18" s="29"/>
      <c r="G18" s="29"/>
      <c r="H18" s="29"/>
      <c r="I18" s="29"/>
      <c r="J18" s="34"/>
      <c r="K18" s="29"/>
      <c r="L18" s="29"/>
      <c r="M18" s="29"/>
      <c r="N18" s="29"/>
      <c r="O18" s="29"/>
      <c r="P18" s="29"/>
      <c r="Q18" s="29"/>
      <c r="R18" s="29"/>
    </row>
    <row r="19" spans="1:18">
      <c r="A19" s="29"/>
      <c r="B19" s="29"/>
      <c r="C19" s="29"/>
      <c r="D19" s="29"/>
      <c r="E19" s="29"/>
      <c r="F19" s="29"/>
      <c r="G19" s="29"/>
      <c r="H19" s="29"/>
      <c r="I19" s="29"/>
      <c r="J19" s="34"/>
      <c r="K19" s="29"/>
      <c r="L19" s="29"/>
      <c r="M19" s="29"/>
      <c r="N19" s="29"/>
      <c r="O19" s="29"/>
      <c r="P19" s="29"/>
      <c r="Q19" s="29"/>
      <c r="R19" s="29"/>
    </row>
    <row r="20" spans="1:18">
      <c r="A20" s="31" t="s">
        <v>3</v>
      </c>
      <c r="B20" s="29"/>
      <c r="C20" s="29"/>
      <c r="D20" s="29"/>
      <c r="E20" s="29"/>
      <c r="F20" s="29"/>
      <c r="G20" s="29"/>
      <c r="H20" s="29"/>
      <c r="I20" s="29"/>
      <c r="J20" s="34"/>
      <c r="K20" s="29"/>
      <c r="L20" s="29"/>
      <c r="M20" s="29"/>
      <c r="N20" s="29"/>
      <c r="O20" s="29"/>
      <c r="P20" s="29"/>
      <c r="Q20" s="29"/>
      <c r="R20" s="29"/>
    </row>
    <row r="21" spans="1:18">
      <c r="A21" s="32" t="s">
        <v>76</v>
      </c>
      <c r="B21" s="27" t="s">
        <v>77</v>
      </c>
      <c r="C21" s="33">
        <v>1</v>
      </c>
      <c r="D21" s="29"/>
      <c r="E21" s="33">
        <v>7501</v>
      </c>
      <c r="F21" s="29"/>
      <c r="G21" s="32" t="s">
        <v>78</v>
      </c>
      <c r="H21" s="27" t="s">
        <v>70</v>
      </c>
      <c r="I21" s="29"/>
      <c r="J21" s="34">
        <v>150</v>
      </c>
      <c r="K21" s="29"/>
      <c r="L21" s="29"/>
      <c r="M21" s="34">
        <f>J21+K21-L21</f>
        <v>150</v>
      </c>
      <c r="N21" s="29"/>
      <c r="O21" s="29"/>
      <c r="P21" s="34">
        <f>M21+N21-O21</f>
        <v>150</v>
      </c>
      <c r="Q21" s="29"/>
      <c r="R21" s="29"/>
    </row>
    <row r="22" spans="1:18">
      <c r="A22" s="32" t="s">
        <v>79</v>
      </c>
      <c r="B22" s="29"/>
      <c r="C22" s="33">
        <v>3000</v>
      </c>
      <c r="D22" s="29"/>
      <c r="E22" s="33">
        <v>7651</v>
      </c>
      <c r="F22" s="29"/>
      <c r="G22" s="32" t="s">
        <v>80</v>
      </c>
      <c r="H22" s="27" t="s">
        <v>56</v>
      </c>
      <c r="I22" s="29"/>
      <c r="J22" s="34">
        <v>1532</v>
      </c>
      <c r="K22" s="28">
        <v>383</v>
      </c>
      <c r="L22" s="29"/>
      <c r="M22" s="34">
        <f>J22+K22-L22</f>
        <v>1915</v>
      </c>
      <c r="N22" s="28">
        <v>383</v>
      </c>
      <c r="O22" s="29"/>
      <c r="P22" s="34">
        <f>M22+N22-O22</f>
        <v>2298</v>
      </c>
      <c r="Q22" s="29"/>
      <c r="R22" s="34"/>
    </row>
    <row r="23" spans="1:18">
      <c r="A23" s="32" t="s">
        <v>81</v>
      </c>
      <c r="B23" s="27" t="s">
        <v>82</v>
      </c>
      <c r="C23" s="36">
        <v>500</v>
      </c>
      <c r="D23" s="29"/>
      <c r="E23" s="33"/>
      <c r="F23" s="29"/>
      <c r="G23" s="32" t="s">
        <v>83</v>
      </c>
      <c r="H23" s="27" t="s">
        <v>84</v>
      </c>
      <c r="I23" s="29"/>
      <c r="J23" s="34">
        <v>0</v>
      </c>
      <c r="K23" s="29"/>
      <c r="L23" s="29"/>
      <c r="M23" s="34">
        <v>0</v>
      </c>
      <c r="N23" s="29"/>
      <c r="O23" s="29"/>
      <c r="P23" s="34">
        <v>0</v>
      </c>
      <c r="Q23" s="29"/>
      <c r="R23" s="34"/>
    </row>
    <row r="24" spans="1:18">
      <c r="A24" s="32" t="s">
        <v>85</v>
      </c>
      <c r="B24" s="29"/>
      <c r="C24" s="33">
        <v>700</v>
      </c>
      <c r="D24" s="29"/>
      <c r="E24" s="33">
        <v>718</v>
      </c>
      <c r="F24" s="29"/>
      <c r="G24" s="32" t="s">
        <v>86</v>
      </c>
      <c r="H24" s="27" t="s">
        <v>84</v>
      </c>
      <c r="I24" s="29"/>
      <c r="J24" s="34">
        <v>140</v>
      </c>
      <c r="K24" s="28">
        <v>35</v>
      </c>
      <c r="L24" s="29"/>
      <c r="M24" s="34">
        <f>J24+K24-L24</f>
        <v>175</v>
      </c>
      <c r="N24" s="28">
        <v>35</v>
      </c>
      <c r="O24" s="29"/>
      <c r="P24" s="34">
        <f>M24+N24-O24</f>
        <v>210</v>
      </c>
      <c r="Q24" s="29"/>
      <c r="R24" s="34"/>
    </row>
    <row r="25" spans="1:18">
      <c r="A25" s="32" t="s">
        <v>87</v>
      </c>
      <c r="B25" s="27" t="s">
        <v>88</v>
      </c>
      <c r="C25" s="33">
        <v>153</v>
      </c>
      <c r="D25" s="29"/>
      <c r="E25" s="33">
        <v>206</v>
      </c>
      <c r="F25" s="29"/>
      <c r="G25" s="32" t="s">
        <v>89</v>
      </c>
      <c r="H25" s="27" t="s">
        <v>84</v>
      </c>
      <c r="I25" s="29"/>
      <c r="J25" s="34">
        <v>80</v>
      </c>
      <c r="K25" s="28">
        <v>20</v>
      </c>
      <c r="L25" s="29"/>
      <c r="M25" s="34">
        <f t="shared" ref="M25:M32" si="0">J25+K25-L25</f>
        <v>100</v>
      </c>
      <c r="N25" s="28">
        <v>20</v>
      </c>
      <c r="O25" s="29"/>
      <c r="P25" s="34">
        <f t="shared" ref="P25:P31" si="1">M25+N25-O25</f>
        <v>120</v>
      </c>
      <c r="Q25" s="29"/>
      <c r="R25" s="34"/>
    </row>
    <row r="26" spans="1:18">
      <c r="A26" s="32" t="s">
        <v>87</v>
      </c>
      <c r="B26" s="27" t="s">
        <v>90</v>
      </c>
      <c r="C26" s="33">
        <v>100</v>
      </c>
      <c r="D26" s="29"/>
      <c r="E26" s="33">
        <v>206</v>
      </c>
      <c r="F26" s="29"/>
      <c r="G26" s="32" t="s">
        <v>91</v>
      </c>
      <c r="H26" s="27" t="s">
        <v>84</v>
      </c>
      <c r="I26" s="29"/>
      <c r="J26" s="34">
        <v>80</v>
      </c>
      <c r="K26" s="28">
        <v>20</v>
      </c>
      <c r="L26" s="29"/>
      <c r="M26" s="34">
        <f t="shared" si="0"/>
        <v>100</v>
      </c>
      <c r="N26" s="28">
        <v>20</v>
      </c>
      <c r="O26" s="29"/>
      <c r="P26" s="34">
        <f t="shared" si="1"/>
        <v>120</v>
      </c>
      <c r="Q26" s="29"/>
      <c r="R26" s="34"/>
    </row>
    <row r="27" spans="1:18">
      <c r="A27" s="32" t="s">
        <v>87</v>
      </c>
      <c r="B27" s="27" t="s">
        <v>92</v>
      </c>
      <c r="C27" s="33">
        <v>70</v>
      </c>
      <c r="D27" s="29"/>
      <c r="E27" s="33">
        <v>206</v>
      </c>
      <c r="F27" s="29"/>
      <c r="G27" s="32" t="s">
        <v>93</v>
      </c>
      <c r="H27" s="27" t="s">
        <v>84</v>
      </c>
      <c r="I27" s="29"/>
      <c r="J27" s="34">
        <v>80</v>
      </c>
      <c r="K27" s="28">
        <v>20</v>
      </c>
      <c r="L27" s="29"/>
      <c r="M27" s="34">
        <f t="shared" si="0"/>
        <v>100</v>
      </c>
      <c r="N27" s="28">
        <v>20</v>
      </c>
      <c r="O27" s="29"/>
      <c r="P27" s="34">
        <f t="shared" si="1"/>
        <v>120</v>
      </c>
      <c r="Q27" s="29"/>
      <c r="R27" s="34"/>
    </row>
    <row r="28" spans="1:18">
      <c r="A28" s="32" t="s">
        <v>94</v>
      </c>
      <c r="B28" s="27" t="s">
        <v>95</v>
      </c>
      <c r="C28" s="33">
        <v>448</v>
      </c>
      <c r="D28" s="29"/>
      <c r="E28" s="33">
        <v>448</v>
      </c>
      <c r="F28" s="29"/>
      <c r="G28" s="32" t="s">
        <v>96</v>
      </c>
      <c r="H28" s="27" t="s">
        <v>74</v>
      </c>
      <c r="I28" s="29"/>
      <c r="J28" s="34">
        <v>180</v>
      </c>
      <c r="K28" s="28">
        <v>45</v>
      </c>
      <c r="L28" s="29"/>
      <c r="M28" s="34">
        <f t="shared" si="0"/>
        <v>225</v>
      </c>
      <c r="N28" s="28">
        <v>45</v>
      </c>
      <c r="O28" s="29"/>
      <c r="P28" s="34">
        <f t="shared" si="1"/>
        <v>270</v>
      </c>
      <c r="Q28" s="29"/>
      <c r="R28" s="34"/>
    </row>
    <row r="29" spans="1:18">
      <c r="A29" s="32" t="s">
        <v>97</v>
      </c>
      <c r="B29" s="27">
        <v>2017</v>
      </c>
      <c r="C29" s="33">
        <v>1</v>
      </c>
      <c r="D29" s="29"/>
      <c r="E29" s="33">
        <v>400</v>
      </c>
      <c r="F29" s="29"/>
      <c r="G29" s="32" t="s">
        <v>98</v>
      </c>
      <c r="H29" s="27">
        <v>2032</v>
      </c>
      <c r="I29" s="29"/>
      <c r="J29" s="34">
        <v>30</v>
      </c>
      <c r="K29" s="28">
        <v>30</v>
      </c>
      <c r="L29" s="29"/>
      <c r="M29" s="34">
        <f t="shared" si="0"/>
        <v>60</v>
      </c>
      <c r="N29" s="28">
        <v>30</v>
      </c>
      <c r="O29" s="29"/>
      <c r="P29" s="34">
        <f t="shared" si="1"/>
        <v>90</v>
      </c>
      <c r="Q29" s="29"/>
      <c r="R29" s="34"/>
    </row>
    <row r="30" spans="1:18">
      <c r="A30" s="32" t="s">
        <v>32</v>
      </c>
      <c r="B30" s="27">
        <v>2018</v>
      </c>
      <c r="C30" s="33">
        <v>1995</v>
      </c>
      <c r="D30" s="29"/>
      <c r="E30" s="33">
        <v>1995</v>
      </c>
      <c r="F30" s="29"/>
      <c r="G30" s="32" t="s">
        <v>99</v>
      </c>
      <c r="H30" s="27">
        <v>2025</v>
      </c>
      <c r="I30" s="29"/>
      <c r="J30" s="34">
        <v>285</v>
      </c>
      <c r="K30" s="28">
        <v>285</v>
      </c>
      <c r="L30" s="29"/>
      <c r="M30" s="34">
        <f t="shared" si="0"/>
        <v>570</v>
      </c>
      <c r="N30" s="28">
        <v>285</v>
      </c>
      <c r="O30" s="29"/>
      <c r="P30" s="34">
        <f t="shared" si="1"/>
        <v>855</v>
      </c>
      <c r="Q30" s="29"/>
      <c r="R30" s="34"/>
    </row>
    <row r="31" spans="1:18">
      <c r="A31" s="32" t="s">
        <v>100</v>
      </c>
      <c r="B31" s="27">
        <v>2019</v>
      </c>
      <c r="C31" s="33">
        <v>245</v>
      </c>
      <c r="D31" s="29"/>
      <c r="E31" s="33">
        <v>245</v>
      </c>
      <c r="F31" s="29"/>
      <c r="G31" s="32" t="s">
        <v>101</v>
      </c>
      <c r="H31" s="27">
        <v>2034</v>
      </c>
      <c r="I31" s="29"/>
      <c r="J31" s="34"/>
      <c r="K31" s="28">
        <v>20</v>
      </c>
      <c r="L31" s="29"/>
      <c r="M31" s="34">
        <f t="shared" si="0"/>
        <v>20</v>
      </c>
      <c r="N31" s="28">
        <v>20</v>
      </c>
      <c r="O31" s="29"/>
      <c r="P31" s="34">
        <f t="shared" si="1"/>
        <v>40</v>
      </c>
      <c r="Q31" s="29"/>
      <c r="R31" s="34"/>
    </row>
    <row r="32" spans="1:18">
      <c r="A32" s="32" t="s">
        <v>100</v>
      </c>
      <c r="B32" s="27">
        <v>2019</v>
      </c>
      <c r="C32" s="33">
        <v>245</v>
      </c>
      <c r="D32" s="29"/>
      <c r="E32" s="33">
        <v>245</v>
      </c>
      <c r="F32" s="29"/>
      <c r="G32" s="32" t="s">
        <v>29</v>
      </c>
      <c r="H32" s="27">
        <v>2034</v>
      </c>
      <c r="I32" s="29"/>
      <c r="J32" s="34"/>
      <c r="K32" s="28">
        <v>20</v>
      </c>
      <c r="L32" s="29"/>
      <c r="M32" s="34">
        <f t="shared" si="0"/>
        <v>20</v>
      </c>
      <c r="N32" s="28">
        <v>20</v>
      </c>
      <c r="O32" s="29"/>
      <c r="P32" s="34">
        <f t="shared" ref="P32:P33" si="2">M32+N32-O32</f>
        <v>40</v>
      </c>
      <c r="Q32" s="29"/>
      <c r="R32" s="34"/>
    </row>
    <row r="33" spans="1:18">
      <c r="A33" s="32" t="s">
        <v>107</v>
      </c>
      <c r="B33" s="27"/>
      <c r="C33" s="33"/>
      <c r="D33" s="29"/>
      <c r="E33" s="33"/>
      <c r="F33" s="29"/>
      <c r="G33" s="32" t="s">
        <v>108</v>
      </c>
      <c r="H33" s="27" t="s">
        <v>70</v>
      </c>
      <c r="I33" s="29"/>
      <c r="J33" s="34"/>
      <c r="K33" s="28">
        <v>200</v>
      </c>
      <c r="L33" s="29"/>
      <c r="M33" s="34">
        <v>200</v>
      </c>
      <c r="N33" s="28">
        <v>200</v>
      </c>
      <c r="O33" s="29"/>
      <c r="P33" s="34">
        <f t="shared" si="2"/>
        <v>400</v>
      </c>
      <c r="Q33" s="29"/>
      <c r="R33" s="34"/>
    </row>
    <row r="34" spans="1:18">
      <c r="A34" s="29"/>
      <c r="B34" s="29"/>
      <c r="C34" s="29"/>
      <c r="D34" s="29"/>
      <c r="E34" s="29"/>
      <c r="F34" s="29"/>
      <c r="G34" s="29"/>
      <c r="H34" s="29"/>
      <c r="I34" s="29"/>
      <c r="J34" s="37"/>
      <c r="K34" s="29"/>
      <c r="L34" s="29"/>
      <c r="M34" s="29"/>
      <c r="N34" s="29"/>
      <c r="O34" s="29"/>
      <c r="P34" s="29"/>
      <c r="Q34" s="29"/>
      <c r="R34" s="29"/>
    </row>
    <row r="35" spans="1:18">
      <c r="A35" s="29"/>
      <c r="B35" s="29"/>
      <c r="C35" s="35">
        <f>SUM(C21:C34)</f>
        <v>7458</v>
      </c>
      <c r="D35" s="29"/>
      <c r="E35" s="35">
        <f>SUM(E21:E34)</f>
        <v>19821</v>
      </c>
      <c r="F35" s="29"/>
      <c r="G35" s="29"/>
      <c r="H35" s="29"/>
      <c r="I35" s="29"/>
      <c r="J35" s="38">
        <f t="shared" ref="J35:P35" si="3">SUM(J6:J34)</f>
        <v>4257</v>
      </c>
      <c r="K35" s="38">
        <f t="shared" si="3"/>
        <v>1503</v>
      </c>
      <c r="L35" s="38">
        <f t="shared" si="3"/>
        <v>0</v>
      </c>
      <c r="M35" s="38">
        <f t="shared" si="3"/>
        <v>5760</v>
      </c>
      <c r="N35" s="38">
        <f t="shared" si="3"/>
        <v>1503</v>
      </c>
      <c r="O35" s="38">
        <f t="shared" si="3"/>
        <v>0</v>
      </c>
      <c r="P35" s="38">
        <f t="shared" si="3"/>
        <v>7263</v>
      </c>
      <c r="Q35" s="29"/>
      <c r="R35" s="29"/>
    </row>
    <row r="37" spans="1:18">
      <c r="A37" s="31" t="s">
        <v>102</v>
      </c>
      <c r="B37" s="29"/>
      <c r="C37" s="39">
        <f>C10+C18+C35</f>
        <v>20851</v>
      </c>
      <c r="D37" s="29"/>
      <c r="E37" s="39">
        <f>E10+E18+E35</f>
        <v>25485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40" spans="1:18">
      <c r="A40" s="29"/>
      <c r="B40" s="29"/>
      <c r="C40" s="29"/>
      <c r="D40" s="29"/>
      <c r="E40" s="3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</sheetData>
  <mergeCells count="2">
    <mergeCell ref="A1:I1"/>
    <mergeCell ref="A2:I2"/>
  </mergeCells>
  <pageMargins left="0.25" right="0.24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Budget</vt:lpstr>
      <vt:lpstr>Sheet3</vt:lpstr>
      <vt:lpstr>'2020-21 Budget'!Print_Area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cp:lastPrinted>2020-04-01T15:20:22Z</cp:lastPrinted>
  <dcterms:created xsi:type="dcterms:W3CDTF">2017-12-12T13:29:31Z</dcterms:created>
  <dcterms:modified xsi:type="dcterms:W3CDTF">2020-04-01T15:39:14Z</dcterms:modified>
</cp:coreProperties>
</file>